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F:\Dropbox\00_Lehre\2023_2024\PhysioGeneve\"/>
    </mc:Choice>
  </mc:AlternateContent>
  <xr:revisionPtr revIDLastSave="0" documentId="13_ncr:1_{B15143D2-E008-42E4-B8EA-730B4A1ED02A}" xr6:coauthVersionLast="47" xr6:coauthVersionMax="47" xr10:uidLastSave="{00000000-0000-0000-0000-000000000000}"/>
  <bookViews>
    <workbookView xWindow="-105" yWindow="0" windowWidth="29010" windowHeight="32505" activeTab="7" xr2:uid="{00000000-000D-0000-FFFF-FFFF00000000}"/>
  </bookViews>
  <sheets>
    <sheet name="Enter_Load_&amp;_Reps" sheetId="10" r:id="rId1"/>
    <sheet name="Formel Mayhew " sheetId="1" r:id="rId2"/>
    <sheet name="Formel Epley" sheetId="7" r:id="rId3"/>
    <sheet name="Formel Brzycki" sheetId="8" r:id="rId4"/>
    <sheet name="Formel Wathen" sheetId="6" r:id="rId5"/>
    <sheet name="Formel Kemmler" sheetId="5" r:id="rId6"/>
    <sheet name="Poliquin Chart" sheetId="3" r:id="rId7"/>
    <sheet name="Load-Velocity-Profile" sheetId="2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" l="1"/>
  <c r="D4" i="5"/>
  <c r="D3" i="5"/>
  <c r="D4" i="6"/>
  <c r="D3" i="6"/>
  <c r="D4" i="8"/>
  <c r="D6" i="8" s="1"/>
  <c r="D3" i="8"/>
  <c r="D4" i="7"/>
  <c r="D3" i="7"/>
  <c r="D4" i="1"/>
  <c r="D3" i="1"/>
  <c r="D6" i="6" l="1"/>
  <c r="D4" i="2" s="1"/>
  <c r="D13" i="2" s="1"/>
  <c r="D6" i="5"/>
  <c r="D6" i="7"/>
  <c r="F4" i="2" s="1"/>
  <c r="F15" i="2" s="1"/>
  <c r="D6" i="1"/>
  <c r="B4" i="2" s="1"/>
  <c r="B13" i="2" s="1"/>
  <c r="D12" i="2" l="1"/>
  <c r="D6" i="2"/>
  <c r="D14" i="2"/>
  <c r="D19" i="2"/>
  <c r="D18" i="2"/>
  <c r="D17" i="2"/>
  <c r="D16" i="2"/>
  <c r="D10" i="2"/>
  <c r="D9" i="2"/>
  <c r="D7" i="2"/>
  <c r="D5" i="2"/>
  <c r="D11" i="2"/>
  <c r="D8" i="2"/>
  <c r="D15" i="2"/>
  <c r="F17" i="2"/>
  <c r="F12" i="2"/>
  <c r="F18" i="2"/>
  <c r="F7" i="2"/>
  <c r="F19" i="2"/>
  <c r="F5" i="2"/>
  <c r="F13" i="2"/>
  <c r="F11" i="2"/>
  <c r="F16" i="2"/>
  <c r="F8" i="2"/>
  <c r="F9" i="2"/>
  <c r="F14" i="2"/>
  <c r="F10" i="2"/>
  <c r="F6" i="2"/>
  <c r="B8" i="2"/>
  <c r="B17" i="2"/>
  <c r="B11" i="2"/>
  <c r="B16" i="2"/>
  <c r="B10" i="2"/>
  <c r="B6" i="2"/>
  <c r="B14" i="2"/>
  <c r="B15" i="2"/>
  <c r="B9" i="2"/>
  <c r="B5" i="2"/>
  <c r="B18" i="2"/>
  <c r="B19" i="2"/>
  <c r="B12" i="2"/>
  <c r="B7" i="2"/>
</calcChain>
</file>

<file path=xl/sharedStrings.xml><?xml version="1.0" encoding="utf-8"?>
<sst xmlns="http://schemas.openxmlformats.org/spreadsheetml/2006/main" count="67" uniqueCount="45">
  <si>
    <t xml:space="preserve">Geben Sie bitte die Anzahl Wiederholungen und das Gewicht ein. Sie sollten 3 bis 20 Wiederholungen machen, damit die Formel gültig ist. Am besten ist die Formel, wenn 10 oder weniger Wiederholungen gemacht werden. </t>
  </si>
  <si>
    <t>Gewicht (Belastung in Kg):</t>
  </si>
  <si>
    <t>Kg</t>
  </si>
  <si>
    <t>Wiederholungen (3 bis 20):</t>
  </si>
  <si>
    <t>1RM</t>
  </si>
  <si>
    <r>
      <t>Mayhew, J. L., T. E. Ball, and J. C. Bowen. "Prediction of bench press lifting ability from submaximal repetitions before and after training." </t>
    </r>
    <r>
      <rPr>
        <i/>
        <sz val="10"/>
        <color rgb="FF222222"/>
        <rFont val="Arial"/>
        <family val="2"/>
      </rPr>
      <t>Research in Sports Medicine: An International Journal</t>
    </r>
    <r>
      <rPr>
        <sz val="10"/>
        <color rgb="FF222222"/>
        <rFont val="Arial"/>
        <family val="2"/>
      </rPr>
      <t> 3.3 (1992): 195-201.</t>
    </r>
  </si>
  <si>
    <t>Wathen, D. (1994). Load assignment. In T. R. Baechle (Ed.), Essentials of strength training and conditioning</t>
  </si>
  <si>
    <t>(pp. 435–446). Champaign, IL: Human Kinetics.</t>
  </si>
  <si>
    <t>Formel aus:  Wood, Terry M., Gianni F. Maddalozzo, and Rod A. Harter. "Accuracy of seven equations for predicting 1-RM performance of apparently healthy, sedentary older adults." Measurement in physical education and exercise science 6.2 (2002): 67-94.</t>
  </si>
  <si>
    <t>Epley, B. (1985). Poundage chart. Lincoln, NE: Boyd Epley Workout.</t>
  </si>
  <si>
    <t>Formel aus:  McNair, P. J., Colvin, M., &amp; Reid, D. (2011). Predicting maximal strength of quadriceps from submaximal performance in individuals with knee joint osteoarthritis. Arthritis care &amp; research, 63(2), 216-222.</t>
  </si>
  <si>
    <t>Brzycki, M. (1993). Strength testing: Predicting a one-rep max from reps-to-fatigue. Journal of Physical</t>
  </si>
  <si>
    <t>Education, Recreation &amp; Dance, 64(1), 88–90.</t>
  </si>
  <si>
    <t>Mayhew Formula</t>
  </si>
  <si>
    <t>Wathen Formula</t>
  </si>
  <si>
    <t>Epley Formula</t>
  </si>
  <si>
    <t>1-RM:</t>
  </si>
  <si>
    <t>15%1-RM</t>
  </si>
  <si>
    <t>Bei niederigen Lasten kommt es normalerweise zu einem Sprung (Beispiel Squat)</t>
  </si>
  <si>
    <t>20% 1-RM</t>
  </si>
  <si>
    <t>25% 1-RM</t>
  </si>
  <si>
    <t>30% 1-RM</t>
  </si>
  <si>
    <t>40% 1-RM</t>
  </si>
  <si>
    <t>50% 1-RM</t>
  </si>
  <si>
    <t>55% 1-RM</t>
  </si>
  <si>
    <t>60% 1-RM</t>
  </si>
  <si>
    <t>65% 1-RM</t>
  </si>
  <si>
    <t>70% 1-RM</t>
  </si>
  <si>
    <t>75% 1-RM</t>
  </si>
  <si>
    <t>80% 1-RM</t>
  </si>
  <si>
    <t>85% 1-RM</t>
  </si>
  <si>
    <t>90% 1-RM</t>
  </si>
  <si>
    <t>95% 1-RM</t>
  </si>
  <si>
    <r>
      <t>Kemmler, Wolfgang K., et al. "Predicting maximal strength in trained postmenopausal woman." </t>
    </r>
    <r>
      <rPr>
        <i/>
        <sz val="10"/>
        <color rgb="FF222222"/>
        <rFont val="Arial"/>
        <family val="2"/>
      </rPr>
      <t>The Journal of Strength &amp; Conditioning Research</t>
    </r>
    <r>
      <rPr>
        <sz val="10"/>
        <color rgb="FF222222"/>
        <rFont val="Arial"/>
        <family val="2"/>
      </rPr>
      <t> 20.4 (2006): 838-842.</t>
    </r>
  </si>
  <si>
    <t>For 1-RM see next Sheets</t>
  </si>
  <si>
    <t>Target Reps</t>
  </si>
  <si>
    <t xml:space="preserve">Veuillez saisir le nombre de répétitions et le poids. Vous devriez faire entre 3 et 20 répétitions pour que la formule soit valable. La formule est meilleure lorsque 10 répétitions ou moins sont effectuées. </t>
  </si>
  <si>
    <t xml:space="preserve">Please enter the number of repetitions and the weight. You should do 3 to 20 repetitions for the formula to be valid. The formula is best when 10 or fewer repetitions are performed. </t>
  </si>
  <si>
    <t>Gewicht (Load in Kg):</t>
  </si>
  <si>
    <t>Wiederholungen (Reps 3 - 20):</t>
  </si>
  <si>
    <t>Reps</t>
  </si>
  <si>
    <t>Values up to 80% from: https://getbacktosport.com/latest-news/predictions-equations-for-1rm/</t>
  </si>
  <si>
    <t xml:space="preserve">Values below 80%: Naclerio, Fernando J., et al. "Assessing strength and power in resistance training." Journal of Human Sport and Exercise 4.II (2009): 100-113. https://www.redalyc.org/pdf/3010/301023507004.pdf </t>
  </si>
  <si>
    <t xml:space="preserve">You can enter here the speed, if available: </t>
  </si>
  <si>
    <t>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</si>
</sst>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</font>
    <font>
      <sz val="8"/>
      <name val="Arial"/>
    </font>
    <font>
      <b/>
      <sz val="1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24"/>
      <color rgb="FFFF0000"/>
      <name val="Arial"/>
      <family val="2"/>
    </font>
    <font>
      <b/>
      <sz val="26"/>
      <color theme="2" tint="-0.499984740745262"/>
      <name val="Arial"/>
      <family val="2"/>
    </font>
    <font>
      <b/>
      <sz val="26"/>
      <color rgb="FFFF0000"/>
      <name val="Arial"/>
      <family val="2"/>
    </font>
    <font>
      <sz val="10"/>
      <color rgb="FF222222"/>
      <name val="Arial"/>
      <family val="2"/>
    </font>
    <font>
      <i/>
      <sz val="10"/>
      <color rgb="FF222222"/>
      <name val="Arial"/>
      <family val="2"/>
    </font>
    <font>
      <b/>
      <sz val="20"/>
      <color rgb="FF7030A0"/>
      <name val="Anton"/>
    </font>
    <font>
      <b/>
      <sz val="22"/>
      <color rgb="FF7030A0"/>
      <name val="Anton"/>
    </font>
    <font>
      <sz val="22"/>
      <name val="Anton"/>
    </font>
    <font>
      <sz val="26"/>
      <name val="Anton"/>
    </font>
    <font>
      <sz val="28"/>
      <name val="Anton"/>
    </font>
    <font>
      <b/>
      <sz val="28"/>
      <color rgb="FFC00000"/>
      <name val="Anton"/>
    </font>
    <font>
      <sz val="10"/>
      <color rgb="FFC00000"/>
      <name val="Arial"/>
    </font>
    <font>
      <sz val="14"/>
      <color theme="2" tint="-0.499984740745262"/>
      <name val="Anton"/>
    </font>
    <font>
      <b/>
      <sz val="18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b/>
      <sz val="18"/>
      <color rgb="FF7030A0"/>
      <name val="Arial"/>
      <family val="2"/>
    </font>
    <font>
      <sz val="10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 applyProtection="1">
      <protection locked="0"/>
    </xf>
    <xf numFmtId="164" fontId="7" fillId="2" borderId="0" xfId="0" applyNumberFormat="1" applyFont="1" applyFill="1"/>
    <xf numFmtId="0" fontId="8" fillId="0" borderId="0" xfId="0" applyFont="1"/>
    <xf numFmtId="1" fontId="10" fillId="0" borderId="0" xfId="0" applyNumberFormat="1" applyFont="1"/>
    <xf numFmtId="1" fontId="11" fillId="0" borderId="0" xfId="0" applyNumberFormat="1" applyFont="1"/>
    <xf numFmtId="0" fontId="12" fillId="0" borderId="0" xfId="0" applyFont="1"/>
    <xf numFmtId="0" fontId="13" fillId="0" borderId="0" xfId="0" applyFont="1"/>
    <xf numFmtId="2" fontId="11" fillId="0" borderId="0" xfId="0" applyNumberFormat="1" applyFont="1"/>
    <xf numFmtId="0" fontId="14" fillId="0" borderId="1" xfId="0" applyFont="1" applyBorder="1"/>
    <xf numFmtId="1" fontId="15" fillId="0" borderId="1" xfId="0" applyNumberFormat="1" applyFont="1" applyBorder="1"/>
    <xf numFmtId="0" fontId="16" fillId="0" borderId="1" xfId="0" applyFont="1" applyBorder="1"/>
    <xf numFmtId="9" fontId="12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4</xdr:col>
      <xdr:colOff>746092</xdr:colOff>
      <xdr:row>7</xdr:row>
      <xdr:rowOff>358791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9B22231-BB10-461A-B1E8-7EC19FB608CB}"/>
            </a:ext>
          </a:extLst>
        </xdr:cNvPr>
        <xdr:cNvSpPr/>
      </xdr:nvSpPr>
      <xdr:spPr>
        <a:xfrm>
          <a:off x="4029075" y="590550"/>
          <a:ext cx="5622892" cy="1844691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4</xdr:col>
      <xdr:colOff>746092</xdr:colOff>
      <xdr:row>5</xdr:row>
      <xdr:rowOff>358791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BFEB028-49E7-C333-689A-57332AA1BD59}"/>
            </a:ext>
          </a:extLst>
        </xdr:cNvPr>
        <xdr:cNvSpPr/>
      </xdr:nvSpPr>
      <xdr:spPr>
        <a:xfrm>
          <a:off x="4029075" y="2181225"/>
          <a:ext cx="5629275" cy="1847850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4</xdr:col>
      <xdr:colOff>746092</xdr:colOff>
      <xdr:row>5</xdr:row>
      <xdr:rowOff>358791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81983B0-4D57-43CD-ABC5-C8F23FE5E6AE}"/>
            </a:ext>
          </a:extLst>
        </xdr:cNvPr>
        <xdr:cNvSpPr/>
      </xdr:nvSpPr>
      <xdr:spPr>
        <a:xfrm>
          <a:off x="4029075" y="590550"/>
          <a:ext cx="5622892" cy="1844691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4</xdr:col>
      <xdr:colOff>746092</xdr:colOff>
      <xdr:row>5</xdr:row>
      <xdr:rowOff>358791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D2B390B-D3B1-4FE2-9136-9231F6BCB262}"/>
            </a:ext>
          </a:extLst>
        </xdr:cNvPr>
        <xdr:cNvSpPr/>
      </xdr:nvSpPr>
      <xdr:spPr>
        <a:xfrm>
          <a:off x="4029075" y="571500"/>
          <a:ext cx="5622892" cy="1825641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4</xdr:col>
      <xdr:colOff>746092</xdr:colOff>
      <xdr:row>5</xdr:row>
      <xdr:rowOff>358791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5B453F1-3680-4C50-97EF-C6851C7B64D4}"/>
            </a:ext>
          </a:extLst>
        </xdr:cNvPr>
        <xdr:cNvSpPr/>
      </xdr:nvSpPr>
      <xdr:spPr>
        <a:xfrm>
          <a:off x="4029075" y="590550"/>
          <a:ext cx="5622892" cy="1844691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4</xdr:col>
      <xdr:colOff>746092</xdr:colOff>
      <xdr:row>5</xdr:row>
      <xdr:rowOff>358791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C49CAC5-D39F-4608-8F04-E3705B427181}"/>
            </a:ext>
          </a:extLst>
        </xdr:cNvPr>
        <xdr:cNvSpPr/>
      </xdr:nvSpPr>
      <xdr:spPr>
        <a:xfrm>
          <a:off x="4029075" y="590550"/>
          <a:ext cx="5622892" cy="1844691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2</xdr:row>
      <xdr:rowOff>38099</xdr:rowOff>
    </xdr:from>
    <xdr:to>
      <xdr:col>13</xdr:col>
      <xdr:colOff>361456</xdr:colOff>
      <xdr:row>48</xdr:row>
      <xdr:rowOff>123824</xdr:rowOff>
    </xdr:to>
    <xdr:pic>
      <xdr:nvPicPr>
        <xdr:cNvPr id="2" name="Picture 1" descr="Link To None Media File Attachment Page | The Prehab Guys">
          <a:extLst>
            <a:ext uri="{FF2B5EF4-FFF2-40B4-BE49-F238E27FC236}">
              <a16:creationId xmlns:a16="http://schemas.microsoft.com/office/drawing/2014/main" id="{15A3E619-9956-AC88-F8F8-C53B11319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361949"/>
          <a:ext cx="9753107" cy="7534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Winter">
  <a:themeElements>
    <a:clrScheme name="Winter">
      <a:dk1>
        <a:sysClr val="windowText" lastClr="000000"/>
      </a:dk1>
      <a:lt1>
        <a:sysClr val="window" lastClr="FFFFFF"/>
      </a:lt1>
      <a:dk2>
        <a:srgbClr val="1F7BB6"/>
      </a:dk2>
      <a:lt2>
        <a:srgbClr val="C5E1FE"/>
      </a:lt2>
      <a:accent1>
        <a:srgbClr val="B2BDC1"/>
      </a:accent1>
      <a:accent2>
        <a:srgbClr val="767D83"/>
      </a:accent2>
      <a:accent3>
        <a:srgbClr val="3E505C"/>
      </a:accent3>
      <a:accent4>
        <a:srgbClr val="386489"/>
      </a:accent4>
      <a:accent5>
        <a:srgbClr val="4C80AF"/>
      </a:accent5>
      <a:accent6>
        <a:srgbClr val="7DA7D1"/>
      </a:accent6>
      <a:hlink>
        <a:srgbClr val="408080"/>
      </a:hlink>
      <a:folHlink>
        <a:srgbClr val="5EAEAE"/>
      </a:folHlink>
    </a:clrScheme>
    <a:fontScheme name="Wint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Wint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90000"/>
                <a:hueMod val="100000"/>
                <a:satMod val="130000"/>
                <a:lumMod val="90000"/>
              </a:schemeClr>
            </a:gs>
            <a:gs pos="92000">
              <a:schemeClr val="phClr">
                <a:tint val="96000"/>
                <a:shade val="100000"/>
                <a:hueMod val="96000"/>
                <a:satMod val="140000"/>
                <a:lumMod val="128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6000"/>
                <a:shade val="100000"/>
                <a:hueMod val="96000"/>
                <a:satMod val="140000"/>
                <a:lumMod val="128000"/>
              </a:schemeClr>
            </a:gs>
            <a:gs pos="83000">
              <a:schemeClr val="phClr">
                <a:shade val="85000"/>
                <a:hueMod val="100000"/>
                <a:satMod val="130000"/>
                <a:lumMod val="9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4811D-C4D9-4AE3-A456-F304B62BBC11}">
  <dimension ref="A1:E13"/>
  <sheetViews>
    <sheetView showGridLines="0" zoomScale="179" zoomScaleNormal="115" workbookViewId="0">
      <selection activeCell="E6" sqref="E6"/>
    </sheetView>
  </sheetViews>
  <sheetFormatPr defaultColWidth="11.42578125" defaultRowHeight="12.75" x14ac:dyDescent="0.2"/>
  <cols>
    <col min="1" max="1" width="44.140625" customWidth="1"/>
    <col min="2" max="2" width="16.28515625" customWidth="1"/>
    <col min="3" max="3" width="57.85546875" customWidth="1"/>
    <col min="4" max="4" width="15.28515625" customWidth="1"/>
  </cols>
  <sheetData>
    <row r="1" spans="1:5" ht="23.25" x14ac:dyDescent="0.35">
      <c r="A1" s="1" t="s">
        <v>0</v>
      </c>
      <c r="B1" s="1"/>
    </row>
    <row r="2" spans="1:5" ht="23.25" x14ac:dyDescent="0.35">
      <c r="A2" s="19" t="s">
        <v>36</v>
      </c>
      <c r="B2" s="19"/>
      <c r="C2" s="20"/>
    </row>
    <row r="3" spans="1:5" ht="23.25" x14ac:dyDescent="0.35">
      <c r="A3" s="21" t="s">
        <v>37</v>
      </c>
      <c r="B3" s="21"/>
      <c r="C3" s="22"/>
    </row>
    <row r="4" spans="1:5" ht="23.25" x14ac:dyDescent="0.35">
      <c r="A4" s="1"/>
      <c r="B4" s="1"/>
    </row>
    <row r="5" spans="1:5" ht="43.5" customHeight="1" x14ac:dyDescent="0.5">
      <c r="A5" s="1"/>
      <c r="B5" s="1"/>
      <c r="C5" s="3" t="s">
        <v>38</v>
      </c>
      <c r="D5" s="6">
        <v>50</v>
      </c>
      <c r="E5" s="3" t="s">
        <v>2</v>
      </c>
    </row>
    <row r="6" spans="1:5" ht="47.25" customHeight="1" x14ac:dyDescent="0.5">
      <c r="C6" s="3" t="s">
        <v>39</v>
      </c>
      <c r="D6" s="6">
        <v>10</v>
      </c>
      <c r="E6" s="3" t="s">
        <v>40</v>
      </c>
    </row>
    <row r="7" spans="1:5" ht="26.25" x14ac:dyDescent="0.4">
      <c r="C7" s="3"/>
      <c r="D7" s="3"/>
      <c r="E7" s="4"/>
    </row>
    <row r="8" spans="1:5" ht="33.75" x14ac:dyDescent="0.5">
      <c r="C8" s="5" t="s">
        <v>34</v>
      </c>
      <c r="D8" s="7"/>
      <c r="E8" s="3"/>
    </row>
    <row r="9" spans="1:5" ht="23.25" x14ac:dyDescent="0.35">
      <c r="C9" s="1"/>
    </row>
    <row r="10" spans="1:5" ht="23.25" x14ac:dyDescent="0.35">
      <c r="A10" s="8"/>
      <c r="C10" s="1"/>
    </row>
    <row r="11" spans="1:5" ht="23.25" x14ac:dyDescent="0.35">
      <c r="C11" s="1"/>
    </row>
    <row r="12" spans="1:5" ht="23.25" x14ac:dyDescent="0.35">
      <c r="C12" s="1"/>
    </row>
    <row r="13" spans="1:5" ht="23.25" x14ac:dyDescent="0.35">
      <c r="C13" s="1"/>
    </row>
  </sheetData>
  <sheetProtection selectLockedCells="1"/>
  <pageMargins left="0.75" right="0.75" top="1" bottom="1" header="0.4921259845" footer="0.4921259845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showGridLines="0" zoomScale="130" zoomScaleNormal="130" workbookViewId="0">
      <selection activeCell="A3" sqref="A3"/>
    </sheetView>
  </sheetViews>
  <sheetFormatPr defaultColWidth="11.42578125" defaultRowHeight="12.75" x14ac:dyDescent="0.2"/>
  <cols>
    <col min="1" max="1" width="44.140625" customWidth="1"/>
    <col min="2" max="2" width="16.28515625" customWidth="1"/>
    <col min="3" max="3" width="57.85546875" customWidth="1"/>
    <col min="4" max="4" width="15.28515625" customWidth="1"/>
  </cols>
  <sheetData>
    <row r="1" spans="1:5" ht="23.25" x14ac:dyDescent="0.35">
      <c r="A1" s="1"/>
      <c r="B1" s="1"/>
    </row>
    <row r="2" spans="1:5" ht="23.25" x14ac:dyDescent="0.35">
      <c r="A2" s="1"/>
      <c r="B2" s="1"/>
    </row>
    <row r="3" spans="1:5" ht="43.5" customHeight="1" x14ac:dyDescent="0.5">
      <c r="A3" s="1"/>
      <c r="B3" s="1"/>
      <c r="C3" s="3" t="s">
        <v>1</v>
      </c>
      <c r="D3" s="6">
        <f>'Enter_Load_&amp;_Reps'!D5</f>
        <v>50</v>
      </c>
      <c r="E3" s="3" t="s">
        <v>2</v>
      </c>
    </row>
    <row r="4" spans="1:5" ht="47.25" customHeight="1" x14ac:dyDescent="0.5">
      <c r="C4" s="3" t="s">
        <v>3</v>
      </c>
      <c r="D4" s="6">
        <f>'Enter_Load_&amp;_Reps'!D6</f>
        <v>10</v>
      </c>
      <c r="E4" s="4"/>
    </row>
    <row r="5" spans="1:5" ht="26.25" x14ac:dyDescent="0.4">
      <c r="C5" s="3"/>
      <c r="D5" s="3"/>
      <c r="E5" s="4"/>
    </row>
    <row r="6" spans="1:5" ht="33.75" x14ac:dyDescent="0.5">
      <c r="C6" s="5" t="s">
        <v>4</v>
      </c>
      <c r="D6" s="7">
        <f>D3/((52.2+41.9*EXP(-0.055*D4))/100)</f>
        <v>65.467136713765768</v>
      </c>
      <c r="E6" s="3" t="s">
        <v>2</v>
      </c>
    </row>
    <row r="7" spans="1:5" ht="23.25" x14ac:dyDescent="0.35">
      <c r="C7" s="1"/>
    </row>
    <row r="8" spans="1:5" ht="23.25" x14ac:dyDescent="0.35">
      <c r="A8" s="8" t="s">
        <v>5</v>
      </c>
      <c r="C8" s="1"/>
    </row>
    <row r="9" spans="1:5" ht="23.25" x14ac:dyDescent="0.35">
      <c r="C9" s="1"/>
    </row>
    <row r="10" spans="1:5" ht="23.25" x14ac:dyDescent="0.35">
      <c r="C10" s="1"/>
    </row>
    <row r="11" spans="1:5" ht="23.25" x14ac:dyDescent="0.35">
      <c r="C11" s="1"/>
    </row>
  </sheetData>
  <sheetProtection selectLockedCells="1"/>
  <phoneticPr fontId="1" type="noConversion"/>
  <pageMargins left="0.75" right="0.75" top="1" bottom="1" header="0.4921259845" footer="0.4921259845"/>
  <pageSetup paperSize="9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3F5F4-ACB9-43A6-AB2B-ACDB3550691F}">
  <dimension ref="A1:E11"/>
  <sheetViews>
    <sheetView showGridLines="0" zoomScale="115" zoomScaleNormal="115" workbookViewId="0">
      <selection sqref="A1:XFD1"/>
    </sheetView>
  </sheetViews>
  <sheetFormatPr defaultColWidth="11.42578125" defaultRowHeight="12.75" x14ac:dyDescent="0.2"/>
  <cols>
    <col min="1" max="1" width="44.140625" customWidth="1"/>
    <col min="2" max="2" width="16.28515625" customWidth="1"/>
    <col min="3" max="3" width="57.85546875" customWidth="1"/>
    <col min="4" max="4" width="15.28515625" customWidth="1"/>
  </cols>
  <sheetData>
    <row r="1" spans="1:5" ht="23.25" x14ac:dyDescent="0.35">
      <c r="A1" s="1"/>
      <c r="B1" s="1"/>
    </row>
    <row r="2" spans="1:5" ht="23.25" x14ac:dyDescent="0.35">
      <c r="A2" s="1"/>
      <c r="B2" s="1"/>
    </row>
    <row r="3" spans="1:5" ht="43.5" customHeight="1" x14ac:dyDescent="0.5">
      <c r="A3" s="1"/>
      <c r="B3" s="1"/>
      <c r="C3" s="3" t="s">
        <v>1</v>
      </c>
      <c r="D3" s="6">
        <f>'Enter_Load_&amp;_Reps'!D5</f>
        <v>50</v>
      </c>
      <c r="E3" s="3" t="s">
        <v>2</v>
      </c>
    </row>
    <row r="4" spans="1:5" ht="47.25" customHeight="1" x14ac:dyDescent="0.5">
      <c r="C4" s="3" t="s">
        <v>3</v>
      </c>
      <c r="D4" s="6">
        <f>'Enter_Load_&amp;_Reps'!D6</f>
        <v>10</v>
      </c>
      <c r="E4" s="4"/>
    </row>
    <row r="5" spans="1:5" ht="26.25" x14ac:dyDescent="0.4">
      <c r="C5" s="3"/>
      <c r="D5" s="3"/>
      <c r="E5" s="4"/>
    </row>
    <row r="6" spans="1:5" ht="33.75" x14ac:dyDescent="0.5">
      <c r="C6" s="5" t="s">
        <v>4</v>
      </c>
      <c r="D6" s="7">
        <f>(0.033*D4*D3)+D3</f>
        <v>66.5</v>
      </c>
      <c r="E6" s="3" t="s">
        <v>2</v>
      </c>
    </row>
    <row r="7" spans="1:5" ht="23.25" x14ac:dyDescent="0.35">
      <c r="C7" s="1"/>
      <c r="D7" s="1"/>
    </row>
    <row r="8" spans="1:5" ht="23.25" x14ac:dyDescent="0.35">
      <c r="A8" s="8" t="s">
        <v>9</v>
      </c>
      <c r="C8" s="1"/>
    </row>
    <row r="9" spans="1:5" ht="23.25" x14ac:dyDescent="0.35">
      <c r="A9" s="2" t="s">
        <v>10</v>
      </c>
      <c r="C9" s="1"/>
    </row>
    <row r="10" spans="1:5" ht="23.25" x14ac:dyDescent="0.35">
      <c r="C10" s="1"/>
    </row>
    <row r="11" spans="1:5" ht="23.25" x14ac:dyDescent="0.35">
      <c r="C11" s="1"/>
    </row>
  </sheetData>
  <sheetProtection selectLockedCells="1"/>
  <pageMargins left="0.75" right="0.75" top="1" bottom="1" header="0.4921259845" footer="0.4921259845"/>
  <pageSetup paperSize="9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F5A3A-E546-4336-8883-99E43CB96DDF}">
  <dimension ref="A1:E11"/>
  <sheetViews>
    <sheetView showGridLines="0" zoomScale="115" zoomScaleNormal="115" workbookViewId="0">
      <selection sqref="A1:XFD1"/>
    </sheetView>
  </sheetViews>
  <sheetFormatPr defaultColWidth="11.42578125" defaultRowHeight="12.75" x14ac:dyDescent="0.2"/>
  <cols>
    <col min="1" max="1" width="44.140625" customWidth="1"/>
    <col min="2" max="2" width="16.28515625" customWidth="1"/>
    <col min="3" max="3" width="57.85546875" customWidth="1"/>
    <col min="4" max="4" width="15.28515625" customWidth="1"/>
  </cols>
  <sheetData>
    <row r="1" spans="1:5" ht="23.25" x14ac:dyDescent="0.35">
      <c r="A1" s="1"/>
      <c r="B1" s="1"/>
    </row>
    <row r="2" spans="1:5" ht="23.25" x14ac:dyDescent="0.35">
      <c r="A2" s="1"/>
      <c r="B2" s="1"/>
    </row>
    <row r="3" spans="1:5" ht="43.5" customHeight="1" x14ac:dyDescent="0.5">
      <c r="A3" s="1"/>
      <c r="B3" s="1"/>
      <c r="C3" s="3" t="s">
        <v>1</v>
      </c>
      <c r="D3" s="6">
        <f>'Enter_Load_&amp;_Reps'!D5</f>
        <v>50</v>
      </c>
      <c r="E3" s="3" t="s">
        <v>2</v>
      </c>
    </row>
    <row r="4" spans="1:5" ht="47.25" customHeight="1" x14ac:dyDescent="0.5">
      <c r="C4" s="3" t="s">
        <v>3</v>
      </c>
      <c r="D4" s="6">
        <f>'Enter_Load_&amp;_Reps'!D6</f>
        <v>10</v>
      </c>
      <c r="E4" s="4"/>
    </row>
    <row r="5" spans="1:5" ht="26.25" x14ac:dyDescent="0.4">
      <c r="C5" s="3"/>
      <c r="D5" s="3"/>
      <c r="E5" s="4"/>
    </row>
    <row r="6" spans="1:5" ht="33.75" x14ac:dyDescent="0.5">
      <c r="C6" s="5" t="s">
        <v>4</v>
      </c>
      <c r="D6" s="7">
        <f>D3/((1.0278-0.0278*D4))</f>
        <v>66.684449186449712</v>
      </c>
      <c r="E6" s="3" t="s">
        <v>2</v>
      </c>
    </row>
    <row r="7" spans="1:5" ht="23.25" x14ac:dyDescent="0.35">
      <c r="C7" s="1"/>
      <c r="D7" s="1"/>
    </row>
    <row r="8" spans="1:5" ht="23.25" x14ac:dyDescent="0.35">
      <c r="A8" s="8" t="s">
        <v>11</v>
      </c>
      <c r="C8" s="1"/>
    </row>
    <row r="9" spans="1:5" ht="23.25" x14ac:dyDescent="0.35">
      <c r="A9" s="2" t="s">
        <v>12</v>
      </c>
      <c r="C9" s="1"/>
    </row>
    <row r="10" spans="1:5" ht="23.25" x14ac:dyDescent="0.35">
      <c r="C10" s="1"/>
    </row>
    <row r="11" spans="1:5" ht="23.25" x14ac:dyDescent="0.35">
      <c r="C11" s="1"/>
    </row>
  </sheetData>
  <sheetProtection selectLockedCells="1"/>
  <pageMargins left="0.75" right="0.75" top="1" bottom="1" header="0.4921259845" footer="0.4921259845"/>
  <pageSetup paperSize="9" orientation="portrait" horizontalDpi="4294967293" verticalDpi="429496729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97108-B4F0-4BC9-A433-568BF0B98793}">
  <dimension ref="A1:E11"/>
  <sheetViews>
    <sheetView showGridLines="0" zoomScale="115" zoomScaleNormal="115" workbookViewId="0">
      <selection sqref="A1:XFD1"/>
    </sheetView>
  </sheetViews>
  <sheetFormatPr defaultColWidth="11.42578125" defaultRowHeight="12.75" x14ac:dyDescent="0.2"/>
  <cols>
    <col min="1" max="1" width="44.140625" customWidth="1"/>
    <col min="2" max="2" width="16.28515625" customWidth="1"/>
    <col min="3" max="3" width="57.85546875" customWidth="1"/>
    <col min="4" max="4" width="15.28515625" customWidth="1"/>
  </cols>
  <sheetData>
    <row r="1" spans="1:5" ht="23.25" x14ac:dyDescent="0.35">
      <c r="A1" s="1"/>
      <c r="B1" s="1"/>
    </row>
    <row r="2" spans="1:5" ht="23.25" x14ac:dyDescent="0.35">
      <c r="A2" s="1"/>
      <c r="B2" s="1"/>
    </row>
    <row r="3" spans="1:5" ht="43.5" customHeight="1" x14ac:dyDescent="0.5">
      <c r="A3" s="1"/>
      <c r="B3" s="1"/>
      <c r="C3" s="3" t="s">
        <v>1</v>
      </c>
      <c r="D3" s="6">
        <f>'Enter_Load_&amp;_Reps'!D5</f>
        <v>50</v>
      </c>
      <c r="E3" s="3" t="s">
        <v>2</v>
      </c>
    </row>
    <row r="4" spans="1:5" ht="47.25" customHeight="1" x14ac:dyDescent="0.5">
      <c r="C4" s="3" t="s">
        <v>3</v>
      </c>
      <c r="D4" s="6">
        <f>'Enter_Load_&amp;_Reps'!D6</f>
        <v>10</v>
      </c>
      <c r="E4" s="4"/>
    </row>
    <row r="5" spans="1:5" ht="26.25" x14ac:dyDescent="0.4">
      <c r="C5" s="3"/>
      <c r="D5" s="3"/>
      <c r="E5" s="4"/>
    </row>
    <row r="6" spans="1:5" ht="33.75" x14ac:dyDescent="0.5">
      <c r="C6" s="5" t="s">
        <v>4</v>
      </c>
      <c r="D6" s="7">
        <f>D3/((48.8+53.8*EXP(-0.075*D4))/100)</f>
        <v>67.373349740842684</v>
      </c>
      <c r="E6" s="3" t="s">
        <v>2</v>
      </c>
    </row>
    <row r="7" spans="1:5" ht="23.25" x14ac:dyDescent="0.35">
      <c r="C7" s="1"/>
      <c r="D7" s="1"/>
    </row>
    <row r="8" spans="1:5" ht="23.25" x14ac:dyDescent="0.35">
      <c r="A8" s="8" t="s">
        <v>6</v>
      </c>
      <c r="C8" s="1"/>
    </row>
    <row r="9" spans="1:5" ht="23.25" x14ac:dyDescent="0.35">
      <c r="A9" t="s">
        <v>7</v>
      </c>
      <c r="C9" s="1"/>
    </row>
    <row r="10" spans="1:5" ht="23.25" x14ac:dyDescent="0.35">
      <c r="A10" s="2" t="s">
        <v>8</v>
      </c>
      <c r="C10" s="1"/>
    </row>
    <row r="11" spans="1:5" ht="23.25" x14ac:dyDescent="0.35">
      <c r="C11" s="1"/>
    </row>
  </sheetData>
  <sheetProtection selectLockedCells="1"/>
  <pageMargins left="0.75" right="0.75" top="1" bottom="1" header="0.4921259845" footer="0.4921259845"/>
  <pageSetup paperSize="9" orientation="portrait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42D9B-F746-4E2A-A43C-43920773118B}">
  <dimension ref="A1:E11"/>
  <sheetViews>
    <sheetView showGridLines="0" zoomScale="115" zoomScaleNormal="115" workbookViewId="0">
      <selection sqref="A1:XFD1"/>
    </sheetView>
  </sheetViews>
  <sheetFormatPr defaultColWidth="11.42578125" defaultRowHeight="12.75" x14ac:dyDescent="0.2"/>
  <cols>
    <col min="1" max="1" width="44.140625" customWidth="1"/>
    <col min="2" max="2" width="16.28515625" customWidth="1"/>
    <col min="3" max="3" width="57.85546875" customWidth="1"/>
    <col min="4" max="4" width="15.28515625" customWidth="1"/>
  </cols>
  <sheetData>
    <row r="1" spans="1:5" ht="23.25" x14ac:dyDescent="0.35">
      <c r="A1" s="1"/>
      <c r="B1" s="1"/>
    </row>
    <row r="2" spans="1:5" ht="23.25" x14ac:dyDescent="0.35">
      <c r="A2" s="1"/>
      <c r="B2" s="1"/>
    </row>
    <row r="3" spans="1:5" ht="43.5" customHeight="1" x14ac:dyDescent="0.5">
      <c r="A3" s="1"/>
      <c r="B3" s="1"/>
      <c r="C3" s="3" t="s">
        <v>1</v>
      </c>
      <c r="D3" s="6">
        <f>'Enter_Load_&amp;_Reps'!D5</f>
        <v>50</v>
      </c>
      <c r="E3" s="3" t="s">
        <v>2</v>
      </c>
    </row>
    <row r="4" spans="1:5" ht="47.25" customHeight="1" x14ac:dyDescent="0.5">
      <c r="C4" s="3" t="s">
        <v>3</v>
      </c>
      <c r="D4" s="6">
        <f>'Enter_Load_&amp;_Reps'!D6</f>
        <v>10</v>
      </c>
      <c r="E4" s="4"/>
    </row>
    <row r="5" spans="1:5" ht="26.25" x14ac:dyDescent="0.4">
      <c r="C5" s="3"/>
      <c r="D5" s="3"/>
      <c r="E5" s="4"/>
    </row>
    <row r="6" spans="1:5" ht="33.75" x14ac:dyDescent="0.5">
      <c r="C6" s="5" t="s">
        <v>4</v>
      </c>
      <c r="D6" s="7">
        <f>D3*(0.988-0.0000584*(D4^3) + 0.0019*(D4^2) + 0.0104*D4)</f>
        <v>61.18</v>
      </c>
      <c r="E6" s="3" t="s">
        <v>2</v>
      </c>
    </row>
    <row r="7" spans="1:5" ht="23.25" x14ac:dyDescent="0.35">
      <c r="C7" s="1"/>
      <c r="D7" s="1"/>
    </row>
    <row r="8" spans="1:5" ht="23.25" x14ac:dyDescent="0.35">
      <c r="A8" s="8" t="s">
        <v>33</v>
      </c>
      <c r="C8" s="1"/>
    </row>
    <row r="9" spans="1:5" ht="23.25" x14ac:dyDescent="0.35">
      <c r="C9" s="1"/>
    </row>
    <row r="10" spans="1:5" ht="23.25" x14ac:dyDescent="0.35">
      <c r="C10" s="1"/>
    </row>
    <row r="11" spans="1:5" ht="23.25" x14ac:dyDescent="0.35">
      <c r="C11" s="1"/>
    </row>
  </sheetData>
  <sheetProtection selectLockedCells="1"/>
  <pageMargins left="0.75" right="0.75" top="1" bottom="1" header="0.4921259845" footer="0.4921259845"/>
  <pageSetup paperSize="9" orientation="portrait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9" sqref="B9"/>
    </sheetView>
  </sheetViews>
  <sheetFormatPr defaultColWidth="11.42578125" defaultRowHeight="12.75" x14ac:dyDescent="0.2"/>
  <sheetData>
    <row r="1" spans="1:1" x14ac:dyDescent="0.2">
      <c r="A1" s="2"/>
    </row>
  </sheetData>
  <phoneticPr fontId="1" type="noConversion"/>
  <pageMargins left="0.75" right="0.75" top="1" bottom="1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2"/>
  <sheetViews>
    <sheetView tabSelected="1" zoomScale="70" zoomScaleNormal="70" workbookViewId="0">
      <selection activeCell="T28" sqref="T28"/>
    </sheetView>
  </sheetViews>
  <sheetFormatPr defaultColWidth="11.42578125" defaultRowHeight="12.75" x14ac:dyDescent="0.2"/>
  <cols>
    <col min="1" max="1" width="18.7109375" customWidth="1"/>
    <col min="2" max="2" width="39.28515625" customWidth="1"/>
    <col min="4" max="4" width="23.5703125" customWidth="1"/>
    <col min="5" max="5" width="13.140625" customWidth="1"/>
    <col min="6" max="6" width="30.5703125" customWidth="1"/>
    <col min="9" max="9" width="25.5703125" customWidth="1"/>
    <col min="10" max="10" width="34.28515625" customWidth="1"/>
  </cols>
  <sheetData>
    <row r="2" spans="1:11" s="18" customFormat="1" ht="24" x14ac:dyDescent="0.5">
      <c r="A2" s="18" t="str">
        <f>"The test was done with "&amp;'Enter_Load_&amp;_Reps'!D6&amp;" Repetitions. The patient reached "&amp;'Enter_Load_&amp;_Reps'!D5&amp;" kg  for these "&amp;'Enter_Load_&amp;_Reps'!D6 &amp; " repetitions. You see the training load below:"</f>
        <v>The test was done with 10 Repetitions. The patient reached 50 kg  for these 10 repetitions. You see the training load below:</v>
      </c>
      <c r="J2" s="18" t="s">
        <v>43</v>
      </c>
    </row>
    <row r="3" spans="1:11" ht="45" x14ac:dyDescent="0.95">
      <c r="B3" s="12" t="s">
        <v>13</v>
      </c>
      <c r="D3" s="12" t="s">
        <v>14</v>
      </c>
      <c r="F3" s="12" t="s">
        <v>15</v>
      </c>
      <c r="H3" s="12" t="s">
        <v>35</v>
      </c>
      <c r="J3" s="12" t="s">
        <v>44</v>
      </c>
    </row>
    <row r="4" spans="1:11" ht="48.75" thickBot="1" x14ac:dyDescent="1.05">
      <c r="A4" s="14" t="s">
        <v>16</v>
      </c>
      <c r="B4" s="15">
        <f>'Formel Mayhew '!D6</f>
        <v>65.467136713765768</v>
      </c>
      <c r="C4" s="16"/>
      <c r="D4" s="15">
        <f>'Formel Wathen'!D6</f>
        <v>67.373349740842684</v>
      </c>
      <c r="E4" s="16"/>
      <c r="F4" s="15">
        <f>'Formel Epley'!D6</f>
        <v>66.5</v>
      </c>
      <c r="H4" s="15">
        <v>1</v>
      </c>
      <c r="J4" s="13"/>
    </row>
    <row r="5" spans="1:11" ht="38.25" thickTop="1" x14ac:dyDescent="0.8">
      <c r="A5" s="11" t="s">
        <v>17</v>
      </c>
      <c r="B5" s="10">
        <f>0.15*B4</f>
        <v>9.8200705070648642</v>
      </c>
      <c r="D5" s="10">
        <f>0.15*D4</f>
        <v>10.106002461126403</v>
      </c>
      <c r="F5" s="10">
        <f>0.15*F4</f>
        <v>9.9749999999999996</v>
      </c>
      <c r="H5" s="10"/>
      <c r="J5" s="13"/>
      <c r="K5" t="s">
        <v>18</v>
      </c>
    </row>
    <row r="6" spans="1:11" ht="37.5" x14ac:dyDescent="0.8">
      <c r="A6" s="11" t="s">
        <v>19</v>
      </c>
      <c r="B6" s="10">
        <f>0.2*B4</f>
        <v>13.093427342753154</v>
      </c>
      <c r="D6" s="10">
        <f>0.2*D4</f>
        <v>13.474669948168538</v>
      </c>
      <c r="F6" s="10">
        <f>0.2*F4</f>
        <v>13.3</v>
      </c>
      <c r="H6" s="10"/>
      <c r="J6" s="13"/>
    </row>
    <row r="7" spans="1:11" ht="37.5" x14ac:dyDescent="0.8">
      <c r="A7" s="11" t="s">
        <v>20</v>
      </c>
      <c r="B7" s="10">
        <f>0.25*B4</f>
        <v>16.366784178441442</v>
      </c>
      <c r="D7" s="10">
        <f>0.25*D4</f>
        <v>16.843337435210671</v>
      </c>
      <c r="F7" s="10">
        <f>0.25*F4</f>
        <v>16.625</v>
      </c>
      <c r="H7" s="10"/>
      <c r="J7" s="13"/>
    </row>
    <row r="8" spans="1:11" ht="37.5" x14ac:dyDescent="0.8">
      <c r="A8" s="11" t="s">
        <v>21</v>
      </c>
      <c r="B8" s="10">
        <f>0.3*B4</f>
        <v>19.640141014129728</v>
      </c>
      <c r="D8" s="10">
        <f>0.3*D4</f>
        <v>20.212004922252806</v>
      </c>
      <c r="F8" s="10">
        <f>0.3*F4</f>
        <v>19.95</v>
      </c>
      <c r="H8" s="10">
        <v>55</v>
      </c>
      <c r="J8" s="13"/>
    </row>
    <row r="9" spans="1:11" ht="37.5" x14ac:dyDescent="0.8">
      <c r="A9" s="11" t="s">
        <v>22</v>
      </c>
      <c r="B9" s="10">
        <f>0.4*B4</f>
        <v>26.186854685506308</v>
      </c>
      <c r="D9" s="10">
        <f>0.4*D4</f>
        <v>26.949339896337076</v>
      </c>
      <c r="F9" s="10">
        <f>0.4*F4</f>
        <v>26.6</v>
      </c>
      <c r="H9" s="10">
        <v>40</v>
      </c>
      <c r="J9" s="13"/>
    </row>
    <row r="10" spans="1:11" ht="37.5" x14ac:dyDescent="0.8">
      <c r="A10" s="11" t="s">
        <v>23</v>
      </c>
      <c r="B10" s="10">
        <f>0.5*B4</f>
        <v>32.733568356882884</v>
      </c>
      <c r="C10" s="10"/>
      <c r="D10" s="10">
        <f t="shared" ref="D10:F10" si="0">0.5*D4</f>
        <v>33.686674870421342</v>
      </c>
      <c r="E10" s="10"/>
      <c r="F10" s="10">
        <f t="shared" si="0"/>
        <v>33.25</v>
      </c>
      <c r="H10" s="10">
        <v>30</v>
      </c>
      <c r="J10" s="13">
        <v>1.1599999999999999</v>
      </c>
    </row>
    <row r="11" spans="1:11" ht="37.5" x14ac:dyDescent="0.8">
      <c r="A11" s="11" t="s">
        <v>24</v>
      </c>
      <c r="B11" s="10">
        <f>0.55*B4</f>
        <v>36.006925192571174</v>
      </c>
      <c r="C11" s="10"/>
      <c r="D11" s="10">
        <f>0.55*D4</f>
        <v>37.055342357463481</v>
      </c>
      <c r="E11" s="10"/>
      <c r="F11" s="10">
        <f>0.55*F4</f>
        <v>36.575000000000003</v>
      </c>
      <c r="H11" s="10">
        <v>25</v>
      </c>
      <c r="J11" s="13"/>
    </row>
    <row r="12" spans="1:11" ht="37.5" x14ac:dyDescent="0.8">
      <c r="A12" s="11" t="s">
        <v>25</v>
      </c>
      <c r="B12" s="10">
        <f>0.6*B4</f>
        <v>39.280282028259457</v>
      </c>
      <c r="D12" s="10">
        <f>0.6*D4</f>
        <v>40.424009844505612</v>
      </c>
      <c r="F12" s="10">
        <f>0.6*F4</f>
        <v>39.9</v>
      </c>
      <c r="H12" s="10">
        <v>22</v>
      </c>
      <c r="J12" s="13">
        <v>0.96</v>
      </c>
    </row>
    <row r="13" spans="1:11" ht="37.5" x14ac:dyDescent="0.8">
      <c r="A13" s="11" t="s">
        <v>26</v>
      </c>
      <c r="B13" s="10">
        <f>0.65*B4</f>
        <v>42.553638863947754</v>
      </c>
      <c r="D13" s="10">
        <f>0.65*D4</f>
        <v>43.792677331547743</v>
      </c>
      <c r="F13" s="10">
        <f>0.65*F4</f>
        <v>43.225000000000001</v>
      </c>
      <c r="H13" s="10">
        <v>15</v>
      </c>
      <c r="J13" s="13"/>
    </row>
    <row r="14" spans="1:11" ht="37.5" x14ac:dyDescent="0.8">
      <c r="A14" s="11" t="s">
        <v>27</v>
      </c>
      <c r="B14" s="10">
        <f>0.7*B4</f>
        <v>45.826995699636036</v>
      </c>
      <c r="D14" s="10">
        <f>0.7*D4</f>
        <v>47.161344818589875</v>
      </c>
      <c r="F14" s="10">
        <f>0.7*F4</f>
        <v>46.55</v>
      </c>
      <c r="H14" s="10">
        <v>12</v>
      </c>
      <c r="J14" s="13">
        <v>0.92</v>
      </c>
    </row>
    <row r="15" spans="1:11" ht="37.5" x14ac:dyDescent="0.8">
      <c r="A15" s="11" t="s">
        <v>28</v>
      </c>
      <c r="B15" s="10">
        <f>0.75*B4</f>
        <v>49.100352535324326</v>
      </c>
      <c r="D15" s="10">
        <f>0.75*D4</f>
        <v>50.530012305632013</v>
      </c>
      <c r="F15" s="10">
        <f>0.75*F4</f>
        <v>49.875</v>
      </c>
      <c r="H15" s="10">
        <v>10</v>
      </c>
      <c r="J15" s="13"/>
    </row>
    <row r="16" spans="1:11" ht="37.5" x14ac:dyDescent="0.8">
      <c r="A16" s="11" t="s">
        <v>29</v>
      </c>
      <c r="B16" s="9">
        <f>0.8*B4</f>
        <v>52.373709371012616</v>
      </c>
      <c r="C16" s="9"/>
      <c r="D16" s="9">
        <f>0.8*D4</f>
        <v>53.898679792674152</v>
      </c>
      <c r="E16" s="9"/>
      <c r="F16" s="9">
        <f>0.8*F4</f>
        <v>53.2</v>
      </c>
      <c r="H16" s="10">
        <v>8</v>
      </c>
      <c r="J16" s="13">
        <v>0.82</v>
      </c>
    </row>
    <row r="17" spans="1:10" ht="37.5" x14ac:dyDescent="0.8">
      <c r="A17" s="11" t="s">
        <v>30</v>
      </c>
      <c r="B17" s="9">
        <f>0.85*B4</f>
        <v>55.647066206700899</v>
      </c>
      <c r="D17" s="9">
        <f>0.85*D4</f>
        <v>57.267347279716283</v>
      </c>
      <c r="F17" s="9">
        <f>0.85*F4</f>
        <v>56.524999999999999</v>
      </c>
      <c r="H17" s="10">
        <v>6</v>
      </c>
      <c r="J17" s="13"/>
    </row>
    <row r="18" spans="1:10" ht="37.5" x14ac:dyDescent="0.8">
      <c r="A18" s="11" t="s">
        <v>31</v>
      </c>
      <c r="B18" s="9">
        <f>0.9*B4</f>
        <v>58.920423042389196</v>
      </c>
      <c r="D18" s="9">
        <f>0.9*D4</f>
        <v>60.636014766758414</v>
      </c>
      <c r="F18" s="9">
        <f>0.9*F4</f>
        <v>59.85</v>
      </c>
      <c r="H18" s="10">
        <v>4</v>
      </c>
      <c r="J18" s="13"/>
    </row>
    <row r="19" spans="1:10" ht="37.5" x14ac:dyDescent="0.8">
      <c r="A19" s="17" t="s">
        <v>32</v>
      </c>
      <c r="B19" s="9">
        <f>0.95*B4</f>
        <v>62.193779878077478</v>
      </c>
      <c r="D19" s="9">
        <f>0.95*D4</f>
        <v>64.004682253800553</v>
      </c>
      <c r="F19" s="9">
        <f>0.95*F4</f>
        <v>63.174999999999997</v>
      </c>
      <c r="H19" s="10">
        <v>2</v>
      </c>
      <c r="J19" s="13"/>
    </row>
    <row r="21" spans="1:10" x14ac:dyDescent="0.2">
      <c r="H21" s="2" t="s">
        <v>41</v>
      </c>
    </row>
    <row r="22" spans="1:10" x14ac:dyDescent="0.2">
      <c r="H22" s="2" t="s">
        <v>42</v>
      </c>
    </row>
  </sheetData>
  <phoneticPr fontId="1" type="noConversion"/>
  <pageMargins left="0.75" right="0.75" top="1" bottom="1" header="0.4921259845" footer="0.4921259845"/>
  <pageSetup orientation="portrait" horizontalDpi="0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07AD48D4182F4EA6D3B31CE9B05A92" ma:contentTypeVersion="9" ma:contentTypeDescription="Ein neues Dokument erstellen." ma:contentTypeScope="" ma:versionID="a4a4379d006aa13091e1f85ca63b5e31">
  <xsd:schema xmlns:xsd="http://www.w3.org/2001/XMLSchema" xmlns:xs="http://www.w3.org/2001/XMLSchema" xmlns:p="http://schemas.microsoft.com/office/2006/metadata/properties" xmlns:ns2="b1452b74-b82d-4a2c-9587-6d5c9cee956a" xmlns:ns3="3996aab8-9fda-4e86-8105-f8c13062b0d7" targetNamespace="http://schemas.microsoft.com/office/2006/metadata/properties" ma:root="true" ma:fieldsID="a20b0ca17bd92f265cc4b157b969b958" ns2:_="" ns3:_="">
    <xsd:import namespace="b1452b74-b82d-4a2c-9587-6d5c9cee956a"/>
    <xsd:import namespace="3996aab8-9fda-4e86-8105-f8c13062b0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52b74-b82d-4a2c-9587-6d5c9cee9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cb9cd6bf-3f5e-4536-8480-4d260225ee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6aab8-9fda-4e86-8105-f8c13062b0d7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137aabd-fa39-44f2-94c4-fd6300f81109}" ma:internalName="TaxCatchAll" ma:showField="CatchAllData" ma:web="3996aab8-9fda-4e86-8105-f8c13062b0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1452b74-b82d-4a2c-9587-6d5c9cee956a">
      <Terms xmlns="http://schemas.microsoft.com/office/infopath/2007/PartnerControls"/>
    </lcf76f155ced4ddcb4097134ff3c332f>
    <TaxCatchAll xmlns="3996aab8-9fda-4e86-8105-f8c13062b0d7" xsi:nil="true"/>
  </documentManagement>
</p:properties>
</file>

<file path=customXml/itemProps1.xml><?xml version="1.0" encoding="utf-8"?>
<ds:datastoreItem xmlns:ds="http://schemas.openxmlformats.org/officeDocument/2006/customXml" ds:itemID="{A0C86437-073B-4658-BA06-3CA0C41094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452b74-b82d-4a2c-9587-6d5c9cee956a"/>
    <ds:schemaRef ds:uri="3996aab8-9fda-4e86-8105-f8c13062b0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612CA8-5BFE-4455-96D8-35D2CBC85E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C411F3-2D7D-4C3D-A5B0-75ABB7CE54A9}">
  <ds:schemaRefs>
    <ds:schemaRef ds:uri="http://schemas.microsoft.com/office/2006/metadata/properties"/>
    <ds:schemaRef ds:uri="http://schemas.microsoft.com/office/infopath/2007/PartnerControls"/>
    <ds:schemaRef ds:uri="b1452b74-b82d-4a2c-9587-6d5c9cee956a"/>
    <ds:schemaRef ds:uri="3996aab8-9fda-4e86-8105-f8c13062b0d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Enter_Load_&amp;_Reps</vt:lpstr>
      <vt:lpstr>Formel Mayhew </vt:lpstr>
      <vt:lpstr>Formel Epley</vt:lpstr>
      <vt:lpstr>Formel Brzycki</vt:lpstr>
      <vt:lpstr>Formel Wathen</vt:lpstr>
      <vt:lpstr>Formel Kemmler</vt:lpstr>
      <vt:lpstr>Poliquin Chart</vt:lpstr>
      <vt:lpstr>Load-Velocity-Profile</vt:lpstr>
    </vt:vector>
  </TitlesOfParts>
  <Manager/>
  <Company>HEVs2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</dc:creator>
  <cp:keywords/>
  <dc:description/>
  <cp:lastModifiedBy>Roger Hilfiker</cp:lastModifiedBy>
  <cp:revision/>
  <dcterms:created xsi:type="dcterms:W3CDTF">2007-12-08T18:08:24Z</dcterms:created>
  <dcterms:modified xsi:type="dcterms:W3CDTF">2024-03-12T08:52:30Z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0x0101007B07AD48D4182F4EA6D3B31CE9B05A92</vt:lpwstr>
  </property>
  <property fmtid="{D5CDD505-2E9C-101B-9397-08002B2CF9AE}" pid="3" name="MediaServiceImageTags">
    <vt:lpwstr/>
  </property>
</Properties>
</file>